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Mercurial\evisiondoc\Flare_EN_source\Content\05 Resources\05 Easy3D Tools\"/>
    </mc:Choice>
  </mc:AlternateContent>
  <bookViews>
    <workbookView xWindow="1680" yWindow="0" windowWidth="28800" windowHeight="12300"/>
  </bookViews>
  <sheets>
    <sheet name="Calculations" sheetId="1" r:id="rId1"/>
    <sheet name="Cameras" sheetId="2" r:id="rId2"/>
    <sheet name="DetectionMethod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I16" i="1"/>
  <c r="I15" i="1" l="1"/>
  <c r="D10" i="1" l="1"/>
  <c r="D9" i="1"/>
  <c r="D8" i="1"/>
  <c r="D7" i="1"/>
  <c r="D7" i="3"/>
  <c r="D6" i="3"/>
  <c r="D5" i="3"/>
  <c r="D4" i="3"/>
  <c r="D3" i="3"/>
  <c r="D2" i="3"/>
  <c r="I12" i="1" l="1"/>
  <c r="I21" i="1" l="1"/>
  <c r="I20" i="1"/>
  <c r="I8" i="1" l="1"/>
  <c r="I9" i="1" l="1"/>
  <c r="I22" i="1" l="1"/>
  <c r="I7" i="1"/>
  <c r="I6" i="1" l="1"/>
  <c r="I14" i="1"/>
  <c r="I19" i="1" s="1"/>
</calcChain>
</file>

<file path=xl/sharedStrings.xml><?xml version="1.0" encoding="utf-8"?>
<sst xmlns="http://schemas.openxmlformats.org/spreadsheetml/2006/main" count="138" uniqueCount="108">
  <si>
    <t>Camera parameters</t>
  </si>
  <si>
    <t xml:space="preserve">Camera angle </t>
  </si>
  <si>
    <t>Laser angle</t>
  </si>
  <si>
    <t>Conveyor speed</t>
  </si>
  <si>
    <t>pixels</t>
  </si>
  <si>
    <t>hz</t>
  </si>
  <si>
    <t>mm</t>
  </si>
  <si>
    <t>deg</t>
  </si>
  <si>
    <t>mm/s</t>
  </si>
  <si>
    <t>unit</t>
  </si>
  <si>
    <t>Resolution, width</t>
  </si>
  <si>
    <t>Resolution, height</t>
  </si>
  <si>
    <t>Lens focal length</t>
  </si>
  <si>
    <t>Line extraction method</t>
  </si>
  <si>
    <t>Adimec Q 12A180</t>
  </si>
  <si>
    <t>Pixel size</t>
  </si>
  <si>
    <t>µm</t>
  </si>
  <si>
    <t>MaxDetection8</t>
  </si>
  <si>
    <t>MaxDetection16</t>
  </si>
  <si>
    <t>CenterOfGravity11.5</t>
  </si>
  <si>
    <t>CenterOfGravity8.8</t>
  </si>
  <si>
    <t>PeakDetection11.5</t>
  </si>
  <si>
    <t>PeakDetection8.8</t>
  </si>
  <si>
    <t>Horizontal FoV</t>
  </si>
  <si>
    <t>JAI SP-12000-CXP4</t>
  </si>
  <si>
    <t>Mikrotron EoSens 4CXP</t>
  </si>
  <si>
    <t>Model</t>
  </si>
  <si>
    <t>Full frame acquisition rate</t>
  </si>
  <si>
    <t>Max ROI acquisition rate</t>
  </si>
  <si>
    <t>Effective acquisition rate</t>
  </si>
  <si>
    <t>The distance represented on the object surface between 2  pixels</t>
  </si>
  <si>
    <t>The distance represented on the object surface between 2 pixels</t>
  </si>
  <si>
    <t>Camera height</t>
  </si>
  <si>
    <t>Object height</t>
  </si>
  <si>
    <t>Min ROI height</t>
  </si>
  <si>
    <t>Effective ROI height</t>
  </si>
  <si>
    <t>Acquisition parameters</t>
  </si>
  <si>
    <t>Geometry parameters</t>
  </si>
  <si>
    <t>Motion parameters</t>
  </si>
  <si>
    <t>Horizontal sampling (X)</t>
  </si>
  <si>
    <t>Vertical sampling (Y)</t>
  </si>
  <si>
    <t>Height resolution (Z)</t>
  </si>
  <si>
    <t>Input parameters</t>
  </si>
  <si>
    <t>Incorrect parameters</t>
  </si>
  <si>
    <t>Triggers per mm (encoder)</t>
  </si>
  <si>
    <t>Resulting optical configuration</t>
  </si>
  <si>
    <t>Resulting Depth Map resolutions</t>
  </si>
  <si>
    <t>Acquisition constraints</t>
  </si>
  <si>
    <t>Maximum exposure time</t>
  </si>
  <si>
    <t>µs</t>
  </si>
  <si>
    <t>Depends on object height and setup geometry</t>
  </si>
  <si>
    <t>Depends on conveyor speed and trigger steps</t>
  </si>
  <si>
    <t>Depends on effective acquisition rate</t>
  </si>
  <si>
    <t>From camera capabilities, also limited by bandwidth and exposure time</t>
  </si>
  <si>
    <t>maximum camera frame-rate</t>
  </si>
  <si>
    <t>Horizontal field of view (in X direction)</t>
  </si>
  <si>
    <t>Working distance</t>
  </si>
  <si>
    <t>factor</t>
  </si>
  <si>
    <t>Image to obj. magnification</t>
  </si>
  <si>
    <t>Minimum depth of field</t>
  </si>
  <si>
    <t>for the given object height and setup configuration</t>
  </si>
  <si>
    <t>height corresponding to the vertical distance between 2 pixels in the profile image</t>
  </si>
  <si>
    <t>Camera name</t>
  </si>
  <si>
    <t>Width</t>
  </si>
  <si>
    <t>Height</t>
  </si>
  <si>
    <t>pixel size</t>
  </si>
  <si>
    <t>max. rate</t>
  </si>
  <si>
    <t>Detection method</t>
  </si>
  <si>
    <t>base</t>
  </si>
  <si>
    <t>precision</t>
  </si>
  <si>
    <t>max. lines</t>
  </si>
  <si>
    <t>Height subpixel resolution (Z)</t>
  </si>
  <si>
    <t>theorical height represented by a change of one gray value of the depthmap (=subpixel of the profile image)</t>
  </si>
  <si>
    <t>Focus range</t>
  </si>
  <si>
    <t>remarks:</t>
  </si>
  <si>
    <t>INPUTS</t>
  </si>
  <si>
    <t>OUTPUTS</t>
  </si>
  <si>
    <t>the projector angle is between -90deg and 90deg; the angle is positive in the counterclockwise direction</t>
  </si>
  <si>
    <t>input values</t>
  </si>
  <si>
    <t>calculated values</t>
  </si>
  <si>
    <t>calculated parameters</t>
  </si>
  <si>
    <t>out of limits values</t>
  </si>
  <si>
    <t>output values</t>
  </si>
  <si>
    <t>Legend</t>
  </si>
  <si>
    <t>The green arrow ("scan direction" on the picture) indicates the positive direction of the scan</t>
  </si>
  <si>
    <t xml:space="preserve"> depth of field</t>
  </si>
  <si>
    <t>Lens f/#</t>
  </si>
  <si>
    <t xml:space="preserve">   - if the scan moves in the positive direction, one has to set the origin of the axis system at the lower-left corner of the depthmap:</t>
  </si>
  <si>
    <t xml:space="preserve">     depthmap.SetAxisSystemType(EAxisSystemType_CornerLowerLeft);</t>
  </si>
  <si>
    <t xml:space="preserve">   - if the scan moves in the opposite direction, one has to set the origin of the axis system at the upper-left corner of the depthmap:</t>
  </si>
  <si>
    <t xml:space="preserve">     depthmap.SetAxisSystemType(EAxisSystemType_CornerUpperLeft);</t>
  </si>
  <si>
    <t xml:space="preserve">1   </t>
  </si>
  <si>
    <t xml:space="preserve">2   </t>
  </si>
  <si>
    <t xml:space="preserve">3   </t>
  </si>
  <si>
    <t xml:space="preserve">4   </t>
  </si>
  <si>
    <t>Distance between the lens and the object</t>
  </si>
  <si>
    <t>Magnification (object size / image size)</t>
  </si>
  <si>
    <t>3D scan setup calculation for CoaxLink Quad 3D-LLE</t>
  </si>
  <si>
    <t xml:space="preserve">5   </t>
  </si>
  <si>
    <t>The reference plane (on the picture) is an horizontal plane located at the intersection between the center of the field of view and the laser plane</t>
  </si>
  <si>
    <t xml:space="preserve">6   </t>
  </si>
  <si>
    <t>The value of the projector angle is assumed to be smaller than the camera angle value</t>
  </si>
  <si>
    <t>the camera angle is between 0 and 90deg; the angle is positive in the counterclockwise direction</t>
  </si>
  <si>
    <t>The laser plane is defined as the plane containing the projector and the projected line</t>
  </si>
  <si>
    <t>We assume that the lens has been focused on this point. The camera height is the height of the center of the lens with respect to the reference plane.</t>
  </si>
  <si>
    <t>The object height is the maximum height of the objects to inspect.</t>
  </si>
  <si>
    <t>The object height is used to calculate the size of ROI (region of interest) used during the acquisition</t>
  </si>
  <si>
    <t>Ideally the objects to inspect are centered (in height) on the reference plane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</si>
</sst>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00"/>
    <numFmt numFmtId="166" formatCode="0.0"/>
  </numFmts>
  <fonts count="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  <xf numFmtId="0" fontId="4" fillId="0" borderId="0" xfId="1"/>
    <xf numFmtId="0" fontId="0" fillId="0" borderId="0" xfId="0" applyFont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5" fillId="0" borderId="0" xfId="0" applyFont="1"/>
    <xf numFmtId="0" fontId="4" fillId="0" borderId="0" xfId="1" applyAlignment="1">
      <alignment horizontal="center"/>
    </xf>
    <xf numFmtId="0" fontId="4" fillId="0" borderId="0" xfId="1" applyAlignment="1"/>
    <xf numFmtId="1" fontId="0" fillId="0" borderId="0" xfId="0" quotePrefix="1" applyNumberFormat="1"/>
    <xf numFmtId="166" fontId="0" fillId="0" borderId="0" xfId="0" applyNumberFormat="1" applyFill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2" borderId="5" xfId="0" applyFill="1" applyBorder="1" applyAlignment="1">
      <alignment horizontal="right"/>
    </xf>
    <xf numFmtId="1" fontId="0" fillId="2" borderId="5" xfId="0" applyNumberFormat="1" applyFill="1" applyBorder="1"/>
    <xf numFmtId="166" fontId="0" fillId="2" borderId="5" xfId="0" applyNumberFormat="1" applyFill="1" applyBorder="1" applyAlignment="1">
      <alignment horizontal="right"/>
    </xf>
    <xf numFmtId="1" fontId="0" fillId="0" borderId="5" xfId="0" applyNumberFormat="1" applyFill="1" applyBorder="1"/>
    <xf numFmtId="0" fontId="2" fillId="0" borderId="4" xfId="0" applyFont="1" applyBorder="1"/>
    <xf numFmtId="0" fontId="0" fillId="0" borderId="5" xfId="0" applyBorder="1"/>
    <xf numFmtId="166" fontId="0" fillId="2" borderId="5" xfId="0" applyNumberFormat="1" applyFill="1" applyBorder="1"/>
    <xf numFmtId="0" fontId="0" fillId="2" borderId="5" xfId="0" applyFill="1" applyBorder="1"/>
    <xf numFmtId="0" fontId="0" fillId="0" borderId="6" xfId="0" applyBorder="1" applyAlignment="1">
      <alignment horizontal="right"/>
    </xf>
    <xf numFmtId="0" fontId="1" fillId="0" borderId="7" xfId="0" applyFont="1" applyBorder="1" applyAlignment="1">
      <alignment horizontal="center"/>
    </xf>
    <xf numFmtId="0" fontId="0" fillId="2" borderId="8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1" fillId="0" borderId="7" xfId="0" applyFont="1" applyBorder="1"/>
    <xf numFmtId="0" fontId="0" fillId="0" borderId="7" xfId="0" applyBorder="1"/>
    <xf numFmtId="0" fontId="0" fillId="0" borderId="8" xfId="0" applyBorder="1"/>
    <xf numFmtId="166" fontId="0" fillId="0" borderId="8" xfId="0" applyNumberFormat="1" applyFill="1" applyBorder="1" applyAlignment="1">
      <alignment horizontal="right"/>
    </xf>
    <xf numFmtId="1" fontId="0" fillId="0" borderId="8" xfId="0" applyNumberFormat="1" applyBorder="1"/>
    <xf numFmtId="0" fontId="2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4" borderId="2" xfId="0" applyFill="1" applyBorder="1"/>
    <xf numFmtId="0" fontId="0" fillId="4" borderId="3" xfId="0" applyFill="1" applyBorder="1"/>
    <xf numFmtId="0" fontId="2" fillId="4" borderId="4" xfId="0" applyFont="1" applyFill="1" applyBorder="1"/>
    <xf numFmtId="0" fontId="0" fillId="4" borderId="0" xfId="0" applyFill="1" applyBorder="1"/>
    <xf numFmtId="0" fontId="0" fillId="4" borderId="5" xfId="0" applyFill="1" applyBorder="1"/>
    <xf numFmtId="1" fontId="0" fillId="5" borderId="0" xfId="0" applyNumberFormat="1" applyFill="1" applyBorder="1" applyAlignment="1">
      <alignment horizontal="center"/>
    </xf>
    <xf numFmtId="1" fontId="0" fillId="5" borderId="0" xfId="0" applyNumberFormat="1" applyFont="1" applyFill="1" applyBorder="1" applyAlignment="1">
      <alignment horizontal="center"/>
    </xf>
    <xf numFmtId="2" fontId="0" fillId="5" borderId="0" xfId="0" applyNumberFormat="1" applyFont="1" applyFill="1" applyBorder="1" applyAlignment="1">
      <alignment horizontal="center"/>
    </xf>
    <xf numFmtId="165" fontId="0" fillId="5" borderId="0" xfId="0" applyNumberFormat="1" applyFill="1" applyBorder="1" applyAlignment="1">
      <alignment horizontal="center"/>
    </xf>
    <xf numFmtId="166" fontId="0" fillId="5" borderId="0" xfId="0" applyNumberFormat="1" applyFill="1" applyBorder="1" applyAlignment="1">
      <alignment horizontal="center"/>
    </xf>
    <xf numFmtId="166" fontId="0" fillId="5" borderId="7" xfId="0" applyNumberFormat="1" applyFill="1" applyBorder="1" applyAlignment="1">
      <alignment horizontal="center"/>
    </xf>
    <xf numFmtId="1" fontId="0" fillId="5" borderId="5" xfId="0" applyNumberFormat="1" applyFill="1" applyBorder="1"/>
    <xf numFmtId="2" fontId="0" fillId="5" borderId="5" xfId="0" applyNumberFormat="1" applyFill="1" applyBorder="1"/>
    <xf numFmtId="0" fontId="2" fillId="0" borderId="1" xfId="0" applyFont="1" applyFill="1" applyBorder="1" applyAlignment="1">
      <alignment horizontal="right"/>
    </xf>
    <xf numFmtId="0" fontId="0" fillId="2" borderId="3" xfId="0" applyFill="1" applyBorder="1"/>
    <xf numFmtId="0" fontId="0" fillId="5" borderId="5" xfId="0" applyFill="1" applyBorder="1"/>
    <xf numFmtId="0" fontId="3" fillId="3" borderId="8" xfId="0" applyFont="1" applyFill="1" applyBorder="1"/>
    <xf numFmtId="0" fontId="0" fillId="0" borderId="1" xfId="0" applyBorder="1"/>
    <xf numFmtId="0" fontId="2" fillId="0" borderId="2" xfId="0" applyFont="1" applyFill="1" applyBorder="1" applyAlignment="1">
      <alignment horizontal="right"/>
    </xf>
    <xf numFmtId="0" fontId="0" fillId="5" borderId="2" xfId="0" applyFill="1" applyBorder="1"/>
    <xf numFmtId="0" fontId="3" fillId="3" borderId="7" xfId="0" applyFont="1" applyFill="1" applyBorder="1"/>
    <xf numFmtId="1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0" fontId="2" fillId="0" borderId="0" xfId="0" applyFont="1" applyAlignment="1">
      <alignment horizontal="right"/>
    </xf>
    <xf numFmtId="1" fontId="0" fillId="0" borderId="0" xfId="0" applyNumberFormat="1" applyAlignment="1">
      <alignment horizontal="center"/>
    </xf>
    <xf numFmtId="0" fontId="1" fillId="0" borderId="0" xfId="0" applyFont="1" applyFill="1" applyBorder="1"/>
    <xf numFmtId="0" fontId="1" fillId="0" borderId="0" xfId="0" quotePrefix="1" applyFont="1" applyBorder="1"/>
    <xf numFmtId="0" fontId="6" fillId="0" borderId="0" xfId="0" applyFont="1"/>
    <xf numFmtId="0" fontId="1" fillId="0" borderId="0" xfId="0" quotePrefix="1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Font="1" applyAlignment="1"/>
  </cellXfs>
  <cellStyles count="2">
    <cellStyle name="Hyperlink" xfId="1" builtinId="8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5CBCB"/>
        </patternFill>
      </fill>
    </dxf>
    <dxf>
      <font>
        <color rgb="FFC00000"/>
      </font>
      <fill>
        <patternFill>
          <bgColor rgb="FFFF999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CC"/>
      <color rgb="FFFF9999"/>
      <color rgb="FFFF5050"/>
      <color rgb="FFF5CBCB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467458</xdr:colOff>
      <xdr:row>0</xdr:row>
      <xdr:rowOff>28575</xdr:rowOff>
    </xdr:from>
    <xdr:to>
      <xdr:col>19</xdr:col>
      <xdr:colOff>587180</xdr:colOff>
      <xdr:row>2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54883" y="28575"/>
          <a:ext cx="1948522" cy="502920"/>
        </a:xfrm>
        <a:prstGeom prst="rect">
          <a:avLst/>
        </a:prstGeom>
      </xdr:spPr>
    </xdr:pic>
    <xdr:clientData/>
  </xdr:twoCellAnchor>
  <xdr:twoCellAnchor editAs="oneCell">
    <xdr:from>
      <xdr:col>10</xdr:col>
      <xdr:colOff>361950</xdr:colOff>
      <xdr:row>25</xdr:row>
      <xdr:rowOff>9525</xdr:rowOff>
    </xdr:from>
    <xdr:to>
      <xdr:col>19</xdr:col>
      <xdr:colOff>590550</xdr:colOff>
      <xdr:row>47</xdr:row>
      <xdr:rowOff>142875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4953000"/>
          <a:ext cx="5715000" cy="435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65"/>
  <sheetViews>
    <sheetView tabSelected="1" zoomScaleNormal="100" workbookViewId="0">
      <selection activeCell="A48" sqref="A48"/>
    </sheetView>
  </sheetViews>
  <sheetFormatPr defaultRowHeight="15" x14ac:dyDescent="0.25"/>
  <cols>
    <col min="1" max="1" width="2.85546875" customWidth="1"/>
    <col min="2" max="2" width="27.7109375" customWidth="1"/>
    <col min="3" max="3" width="13.140625" style="3" customWidth="1"/>
    <col min="4" max="4" width="21.140625" customWidth="1"/>
    <col min="5" max="5" width="7" customWidth="1"/>
    <col min="6" max="6" width="2.5703125" customWidth="1"/>
    <col min="7" max="7" width="25.42578125" customWidth="1"/>
    <col min="8" max="8" width="12.5703125" style="3" bestFit="1" customWidth="1"/>
    <col min="9" max="9" width="19.42578125" style="5" customWidth="1"/>
  </cols>
  <sheetData>
    <row r="2" spans="2:20" ht="23.25" x14ac:dyDescent="0.35">
      <c r="F2" s="78" t="s">
        <v>97</v>
      </c>
    </row>
    <row r="3" spans="2:20" x14ac:dyDescent="0.25">
      <c r="F3" s="7"/>
    </row>
    <row r="4" spans="2:20" ht="15.75" thickBot="1" x14ac:dyDescent="0.3">
      <c r="B4" s="7" t="s">
        <v>75</v>
      </c>
      <c r="F4" s="7" t="s">
        <v>76</v>
      </c>
    </row>
    <row r="5" spans="2:20" x14ac:dyDescent="0.25">
      <c r="B5" s="46" t="s">
        <v>0</v>
      </c>
      <c r="C5" s="47" t="s">
        <v>9</v>
      </c>
      <c r="D5" s="48" t="s">
        <v>78</v>
      </c>
      <c r="F5" s="46" t="s">
        <v>47</v>
      </c>
      <c r="G5" s="51"/>
      <c r="H5" s="47" t="s">
        <v>9</v>
      </c>
      <c r="I5" s="47" t="s">
        <v>79</v>
      </c>
      <c r="J5" s="51"/>
      <c r="K5" s="51"/>
      <c r="L5" s="51"/>
      <c r="M5" s="51"/>
      <c r="N5" s="51"/>
      <c r="O5" s="51"/>
      <c r="P5" s="51"/>
      <c r="Q5" s="51"/>
      <c r="R5" s="51"/>
      <c r="S5" s="51"/>
      <c r="T5" s="52"/>
    </row>
    <row r="6" spans="2:20" x14ac:dyDescent="0.25">
      <c r="B6" s="24" t="s">
        <v>26</v>
      </c>
      <c r="C6" s="18"/>
      <c r="D6" s="25" t="s">
        <v>14</v>
      </c>
      <c r="F6" s="38"/>
      <c r="G6" s="19" t="s">
        <v>34</v>
      </c>
      <c r="H6" s="18" t="s">
        <v>4</v>
      </c>
      <c r="I6" s="56">
        <f>(D19*1000)/I21</f>
        <v>98.179852186290589</v>
      </c>
      <c r="J6" s="20" t="s">
        <v>50</v>
      </c>
      <c r="K6" s="21"/>
      <c r="L6" s="21"/>
      <c r="M6" s="21"/>
      <c r="N6" s="21"/>
      <c r="O6" s="21"/>
      <c r="P6" s="21"/>
      <c r="Q6" s="21"/>
      <c r="R6" s="21"/>
      <c r="S6" s="21"/>
      <c r="T6" s="30"/>
    </row>
    <row r="7" spans="2:20" x14ac:dyDescent="0.25">
      <c r="B7" s="24" t="s">
        <v>10</v>
      </c>
      <c r="C7" s="18" t="s">
        <v>4</v>
      </c>
      <c r="D7" s="62">
        <f>VLOOKUP($D$6,Cameras!$A$2:$E$99,2,FALSE)</f>
        <v>4096</v>
      </c>
      <c r="F7" s="38"/>
      <c r="G7" s="19" t="s">
        <v>28</v>
      </c>
      <c r="H7" s="18" t="s">
        <v>5</v>
      </c>
      <c r="I7" s="56">
        <f>$D$10*$D$8/$D$23</f>
        <v>2872.32</v>
      </c>
      <c r="J7" s="20" t="s">
        <v>53</v>
      </c>
      <c r="K7" s="21"/>
      <c r="L7" s="21"/>
      <c r="M7" s="21"/>
      <c r="N7" s="21"/>
      <c r="O7" s="21"/>
      <c r="P7" s="21"/>
      <c r="Q7" s="22" t="s">
        <v>54</v>
      </c>
      <c r="R7" s="21"/>
      <c r="S7" s="21"/>
      <c r="T7" s="30"/>
    </row>
    <row r="8" spans="2:20" x14ac:dyDescent="0.25">
      <c r="B8" s="24" t="s">
        <v>11</v>
      </c>
      <c r="C8" s="18" t="s">
        <v>4</v>
      </c>
      <c r="D8" s="62">
        <f>VLOOKUP($D$6,Cameras!$A$2:$E$99,3,FALSE)</f>
        <v>3072</v>
      </c>
      <c r="F8" s="38"/>
      <c r="G8" s="19" t="s">
        <v>29</v>
      </c>
      <c r="H8" s="18" t="s">
        <v>5</v>
      </c>
      <c r="I8" s="56">
        <f>D27*D24</f>
        <v>420</v>
      </c>
      <c r="J8" s="20" t="s">
        <v>51</v>
      </c>
      <c r="K8" s="21"/>
      <c r="L8" s="21"/>
      <c r="M8" s="21"/>
      <c r="N8" s="21"/>
      <c r="O8" s="21"/>
      <c r="P8" s="21"/>
      <c r="Q8" s="21"/>
      <c r="R8" s="21"/>
      <c r="S8" s="21"/>
      <c r="T8" s="30"/>
    </row>
    <row r="9" spans="2:20" x14ac:dyDescent="0.25">
      <c r="B9" s="24" t="s">
        <v>15</v>
      </c>
      <c r="C9" s="18" t="s">
        <v>16</v>
      </c>
      <c r="D9" s="63">
        <f>VLOOKUP($D$6,Cameras!$A$2:$E$99,4,FALSE)</f>
        <v>5.5</v>
      </c>
      <c r="F9" s="38"/>
      <c r="G9" s="19" t="s">
        <v>48</v>
      </c>
      <c r="H9" s="18" t="s">
        <v>49</v>
      </c>
      <c r="I9" s="56">
        <f>1000000/I8</f>
        <v>2380.9523809523807</v>
      </c>
      <c r="J9" s="20" t="s">
        <v>52</v>
      </c>
      <c r="K9" s="21"/>
      <c r="L9" s="21"/>
      <c r="M9" s="21"/>
      <c r="N9" s="21"/>
      <c r="O9" s="21"/>
      <c r="P9" s="21"/>
      <c r="Q9" s="21"/>
      <c r="R9" s="21"/>
      <c r="S9" s="21"/>
      <c r="T9" s="30"/>
    </row>
    <row r="10" spans="2:20" ht="15.75" thickBot="1" x14ac:dyDescent="0.3">
      <c r="B10" s="24" t="s">
        <v>27</v>
      </c>
      <c r="C10" s="18" t="s">
        <v>5</v>
      </c>
      <c r="D10" s="62">
        <f>VLOOKUP($D$6,Cameras!$A$2:$E$99,5,FALSE)</f>
        <v>187</v>
      </c>
      <c r="F10" s="39"/>
      <c r="G10" s="42"/>
      <c r="H10" s="34"/>
      <c r="I10" s="50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3"/>
    </row>
    <row r="11" spans="2:20" x14ac:dyDescent="0.25">
      <c r="B11" s="24" t="s">
        <v>12</v>
      </c>
      <c r="C11" s="18" t="s">
        <v>6</v>
      </c>
      <c r="D11" s="26">
        <v>50</v>
      </c>
      <c r="F11" s="46" t="s">
        <v>45</v>
      </c>
      <c r="G11" s="51"/>
      <c r="H11" s="47" t="s">
        <v>9</v>
      </c>
      <c r="I11" s="47" t="s">
        <v>79</v>
      </c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2"/>
    </row>
    <row r="12" spans="2:20" x14ac:dyDescent="0.25">
      <c r="B12" s="24" t="s">
        <v>86</v>
      </c>
      <c r="C12" s="18"/>
      <c r="D12" s="27">
        <v>3</v>
      </c>
      <c r="F12" s="29"/>
      <c r="G12" s="19" t="s">
        <v>56</v>
      </c>
      <c r="H12" s="18" t="s">
        <v>6</v>
      </c>
      <c r="I12" s="57">
        <f>D18/COS(RADIANS(D16))</f>
        <v>352.18366420567168</v>
      </c>
      <c r="J12" s="76" t="s">
        <v>95</v>
      </c>
      <c r="K12" s="21"/>
      <c r="L12" s="21"/>
      <c r="M12" s="21"/>
      <c r="N12" s="21"/>
      <c r="O12" s="21"/>
      <c r="P12" s="21"/>
      <c r="Q12" s="21"/>
      <c r="R12" s="21"/>
      <c r="S12" s="21"/>
      <c r="T12" s="30"/>
    </row>
    <row r="13" spans="2:20" x14ac:dyDescent="0.25">
      <c r="B13" s="24"/>
      <c r="C13" s="18"/>
      <c r="D13" s="28"/>
      <c r="F13" s="29"/>
      <c r="G13" s="19" t="s">
        <v>58</v>
      </c>
      <c r="H13" s="18" t="s">
        <v>57</v>
      </c>
      <c r="I13" s="58">
        <f>-(D11-I12)/D11</f>
        <v>6.0436732841134333</v>
      </c>
      <c r="J13" s="77" t="s">
        <v>96</v>
      </c>
      <c r="K13" s="21"/>
      <c r="L13" s="21"/>
      <c r="M13" s="21"/>
      <c r="N13" s="21"/>
      <c r="O13" s="21"/>
      <c r="P13" s="21"/>
      <c r="Q13" s="21"/>
      <c r="R13" s="21"/>
      <c r="S13" s="21"/>
      <c r="T13" s="30"/>
    </row>
    <row r="14" spans="2:20" ht="15.75" thickBot="1" x14ac:dyDescent="0.3">
      <c r="B14" s="33"/>
      <c r="C14" s="34"/>
      <c r="D14" s="44"/>
      <c r="F14" s="38"/>
      <c r="G14" s="19" t="s">
        <v>23</v>
      </c>
      <c r="H14" s="18" t="s">
        <v>6</v>
      </c>
      <c r="I14" s="56">
        <f>D7*D9/1000*I13</f>
        <v>136.15187174450742</v>
      </c>
      <c r="J14" s="20" t="s">
        <v>55</v>
      </c>
      <c r="K14" s="21"/>
      <c r="L14" s="21"/>
      <c r="M14" s="21"/>
      <c r="N14" s="21"/>
      <c r="O14" s="21"/>
      <c r="P14" s="21"/>
      <c r="Q14" s="21"/>
      <c r="R14" s="21"/>
      <c r="S14" s="21"/>
      <c r="T14" s="30"/>
    </row>
    <row r="15" spans="2:20" x14ac:dyDescent="0.25">
      <c r="B15" s="46" t="s">
        <v>37</v>
      </c>
      <c r="C15" s="47" t="s">
        <v>9</v>
      </c>
      <c r="D15" s="48" t="s">
        <v>78</v>
      </c>
      <c r="F15" s="38"/>
      <c r="G15" s="19" t="s">
        <v>59</v>
      </c>
      <c r="H15" s="18" t="s">
        <v>6</v>
      </c>
      <c r="I15" s="59">
        <f>D19/2*COS(RADIANS(D16-D17))/COS(RADIANS(D17))*2</f>
        <v>3.8893095671510309</v>
      </c>
      <c r="J15" s="20" t="s">
        <v>60</v>
      </c>
      <c r="K15" s="21"/>
      <c r="L15" s="21"/>
      <c r="M15" s="21"/>
      <c r="N15" s="21"/>
      <c r="O15" s="21"/>
      <c r="P15" s="21"/>
      <c r="Q15" s="21"/>
      <c r="R15" s="21"/>
      <c r="S15" s="21"/>
      <c r="T15" s="30"/>
    </row>
    <row r="16" spans="2:20" x14ac:dyDescent="0.25">
      <c r="B16" s="24" t="s">
        <v>1</v>
      </c>
      <c r="C16" s="18" t="s">
        <v>7</v>
      </c>
      <c r="D16" s="31">
        <v>30</v>
      </c>
      <c r="E16" s="17"/>
      <c r="F16" s="38"/>
      <c r="G16" s="19" t="s">
        <v>85</v>
      </c>
      <c r="H16" s="18" t="s">
        <v>6</v>
      </c>
      <c r="I16" s="59">
        <f>2*(D12*D9*0.001*1.5*(1/I13+1)/(1/I13*1/I13-D12*D9*0.001*1.5*D12*D9*0.001*1.5/(D11*D11)))</f>
        <v>2.1072170315650336</v>
      </c>
      <c r="J16" s="20" t="s">
        <v>73</v>
      </c>
      <c r="K16" s="21"/>
      <c r="L16" s="21"/>
      <c r="M16" s="21"/>
      <c r="N16" s="21"/>
      <c r="O16" s="21"/>
      <c r="P16" s="21"/>
      <c r="Q16" s="21"/>
      <c r="R16" s="21"/>
      <c r="S16" s="21"/>
      <c r="T16" s="30"/>
    </row>
    <row r="17" spans="2:20" ht="15.75" thickBot="1" x14ac:dyDescent="0.3">
      <c r="B17" s="24" t="s">
        <v>2</v>
      </c>
      <c r="C17" s="18" t="s">
        <v>7</v>
      </c>
      <c r="D17" s="31">
        <v>-10</v>
      </c>
      <c r="F17" s="39"/>
      <c r="G17" s="42"/>
      <c r="H17" s="34"/>
      <c r="I17" s="50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3"/>
    </row>
    <row r="18" spans="2:20" x14ac:dyDescent="0.25">
      <c r="B18" s="24" t="s">
        <v>32</v>
      </c>
      <c r="C18" s="18" t="s">
        <v>6</v>
      </c>
      <c r="D18" s="31">
        <v>305</v>
      </c>
      <c r="F18" s="53" t="s">
        <v>46</v>
      </c>
      <c r="G18" s="54"/>
      <c r="H18" s="47" t="s">
        <v>9</v>
      </c>
      <c r="I18" s="47" t="s">
        <v>79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5"/>
    </row>
    <row r="19" spans="2:20" x14ac:dyDescent="0.25">
      <c r="B19" s="24" t="s">
        <v>33</v>
      </c>
      <c r="C19" s="18" t="s">
        <v>6</v>
      </c>
      <c r="D19" s="31">
        <v>5</v>
      </c>
      <c r="F19" s="38"/>
      <c r="G19" s="19" t="s">
        <v>39</v>
      </c>
      <c r="H19" s="18" t="s">
        <v>16</v>
      </c>
      <c r="I19" s="60">
        <f>I14/D7*1000</f>
        <v>33.240203062623884</v>
      </c>
      <c r="J19" s="20" t="s">
        <v>30</v>
      </c>
      <c r="K19" s="21"/>
      <c r="L19" s="21"/>
      <c r="M19" s="21"/>
      <c r="N19" s="21"/>
      <c r="O19" s="21"/>
      <c r="P19" s="21"/>
      <c r="Q19" s="21"/>
      <c r="R19" s="21"/>
      <c r="S19" s="21"/>
      <c r="T19" s="30"/>
    </row>
    <row r="20" spans="2:20" ht="15.75" thickBot="1" x14ac:dyDescent="0.3">
      <c r="B20" s="33"/>
      <c r="C20" s="34"/>
      <c r="D20" s="45"/>
      <c r="E20" s="4"/>
      <c r="F20" s="38"/>
      <c r="G20" s="19" t="s">
        <v>40</v>
      </c>
      <c r="H20" s="18" t="s">
        <v>16</v>
      </c>
      <c r="I20" s="60">
        <f>1000/D24</f>
        <v>47.61904761904762</v>
      </c>
      <c r="J20" s="20" t="s">
        <v>31</v>
      </c>
      <c r="K20" s="21"/>
      <c r="L20" s="21"/>
      <c r="M20" s="21"/>
      <c r="N20" s="21"/>
      <c r="O20" s="21"/>
      <c r="P20" s="21"/>
      <c r="Q20" s="21"/>
      <c r="R20" s="21"/>
      <c r="S20" s="21"/>
      <c r="T20" s="30"/>
    </row>
    <row r="21" spans="2:20" x14ac:dyDescent="0.25">
      <c r="B21" s="46" t="s">
        <v>36</v>
      </c>
      <c r="C21" s="47" t="s">
        <v>9</v>
      </c>
      <c r="D21" s="48" t="s">
        <v>78</v>
      </c>
      <c r="F21" s="38"/>
      <c r="G21" s="19" t="s">
        <v>41</v>
      </c>
      <c r="H21" s="18" t="s">
        <v>16</v>
      </c>
      <c r="I21" s="60">
        <f>D9/1000*I13/SIN(RADIANS(D16-D17))*COS(RADIANS(D17))*1000</f>
        <v>50.926945688538922</v>
      </c>
      <c r="J21" s="20" t="s">
        <v>61</v>
      </c>
      <c r="K21" s="21"/>
      <c r="L21" s="21"/>
      <c r="M21" s="21"/>
      <c r="N21" s="21"/>
      <c r="O21" s="21"/>
      <c r="P21" s="21"/>
      <c r="Q21" s="21"/>
      <c r="R21" s="21"/>
      <c r="S21" s="21"/>
      <c r="T21" s="30"/>
    </row>
    <row r="22" spans="2:20" ht="15.75" thickBot="1" x14ac:dyDescent="0.3">
      <c r="B22" s="24" t="s">
        <v>13</v>
      </c>
      <c r="C22" s="18"/>
      <c r="D22" s="25" t="s">
        <v>19</v>
      </c>
      <c r="F22" s="39"/>
      <c r="G22" s="40" t="s">
        <v>71</v>
      </c>
      <c r="H22" s="34" t="s">
        <v>16</v>
      </c>
      <c r="I22" s="61">
        <f>I21/POWER(2,VLOOKUP(D22,DetectionMethods!$A$2:$D$99,3,FALSE))</f>
        <v>1.5914670527668413</v>
      </c>
      <c r="J22" s="41" t="s">
        <v>72</v>
      </c>
      <c r="K22" s="42"/>
      <c r="L22" s="42"/>
      <c r="M22" s="42"/>
      <c r="N22" s="42"/>
      <c r="O22" s="42"/>
      <c r="P22" s="42"/>
      <c r="Q22" s="42"/>
      <c r="R22" s="42"/>
      <c r="S22" s="42"/>
      <c r="T22" s="43"/>
    </row>
    <row r="23" spans="2:20" ht="15.75" thickBot="1" x14ac:dyDescent="0.3">
      <c r="B23" s="24" t="s">
        <v>35</v>
      </c>
      <c r="C23" s="18" t="s">
        <v>4</v>
      </c>
      <c r="D23" s="32">
        <v>200</v>
      </c>
      <c r="G23" s="1"/>
      <c r="I23" s="6"/>
      <c r="J23" s="4"/>
    </row>
    <row r="24" spans="2:20" x14ac:dyDescent="0.25">
      <c r="B24" s="24" t="s">
        <v>44</v>
      </c>
      <c r="C24" s="18"/>
      <c r="D24" s="32">
        <v>21</v>
      </c>
      <c r="F24" s="68"/>
      <c r="G24" s="69" t="s">
        <v>83</v>
      </c>
      <c r="H24" s="23"/>
      <c r="I24" s="70" t="s">
        <v>82</v>
      </c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7"/>
    </row>
    <row r="25" spans="2:20" ht="15.75" thickBot="1" x14ac:dyDescent="0.3">
      <c r="B25" s="33"/>
      <c r="C25" s="34"/>
      <c r="D25" s="43"/>
      <c r="F25" s="39"/>
      <c r="G25" s="42"/>
      <c r="H25" s="34"/>
      <c r="I25" s="71" t="s">
        <v>81</v>
      </c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3"/>
    </row>
    <row r="26" spans="2:20" x14ac:dyDescent="0.25">
      <c r="B26" s="49" t="s">
        <v>38</v>
      </c>
      <c r="C26" s="47" t="s">
        <v>9</v>
      </c>
      <c r="D26" s="48" t="s">
        <v>78</v>
      </c>
    </row>
    <row r="27" spans="2:20" ht="15.75" thickBot="1" x14ac:dyDescent="0.3">
      <c r="B27" s="33" t="s">
        <v>3</v>
      </c>
      <c r="C27" s="34" t="s">
        <v>8</v>
      </c>
      <c r="D27" s="35">
        <v>20</v>
      </c>
    </row>
    <row r="28" spans="2:20" ht="15.75" thickBot="1" x14ac:dyDescent="0.3"/>
    <row r="29" spans="2:20" x14ac:dyDescent="0.25">
      <c r="B29" s="64" t="s">
        <v>83</v>
      </c>
      <c r="C29" s="23"/>
      <c r="D29" s="65" t="s">
        <v>42</v>
      </c>
      <c r="I29" s="75"/>
    </row>
    <row r="30" spans="2:20" x14ac:dyDescent="0.25">
      <c r="B30" s="38"/>
      <c r="C30" s="18"/>
      <c r="D30" s="66" t="s">
        <v>80</v>
      </c>
    </row>
    <row r="31" spans="2:20" ht="15.75" thickBot="1" x14ac:dyDescent="0.3">
      <c r="B31" s="39"/>
      <c r="C31" s="34"/>
      <c r="D31" s="67" t="s">
        <v>43</v>
      </c>
    </row>
    <row r="33" spans="2:9" x14ac:dyDescent="0.25">
      <c r="B33" s="74" t="s">
        <v>74</v>
      </c>
      <c r="C33"/>
      <c r="D33" s="3"/>
      <c r="E33" s="5"/>
      <c r="H33"/>
      <c r="I33"/>
    </row>
    <row r="34" spans="2:9" x14ac:dyDescent="0.25">
      <c r="B34" s="72" t="s">
        <v>91</v>
      </c>
      <c r="C34" t="s">
        <v>102</v>
      </c>
      <c r="D34" s="3"/>
      <c r="E34" s="5"/>
      <c r="H34"/>
      <c r="I34"/>
    </row>
    <row r="35" spans="2:9" x14ac:dyDescent="0.25">
      <c r="B35" s="72" t="s">
        <v>92</v>
      </c>
      <c r="C35" t="s">
        <v>77</v>
      </c>
      <c r="D35" s="3"/>
      <c r="E35" s="5"/>
      <c r="H35"/>
      <c r="I35"/>
    </row>
    <row r="36" spans="2:9" x14ac:dyDescent="0.25">
      <c r="C36" s="80" t="s">
        <v>103</v>
      </c>
      <c r="D36" s="3"/>
      <c r="E36" s="5"/>
      <c r="H36"/>
      <c r="I36"/>
    </row>
    <row r="37" spans="2:9" x14ac:dyDescent="0.25">
      <c r="B37" s="72" t="s">
        <v>93</v>
      </c>
      <c r="C37" t="s">
        <v>101</v>
      </c>
      <c r="D37" s="3"/>
      <c r="E37" s="5"/>
      <c r="H37"/>
      <c r="I37"/>
    </row>
    <row r="38" spans="2:9" x14ac:dyDescent="0.25">
      <c r="B38" s="73" t="s">
        <v>94</v>
      </c>
      <c r="C38" t="s">
        <v>84</v>
      </c>
      <c r="D38" s="3"/>
      <c r="E38" s="5"/>
      <c r="H38"/>
      <c r="I38"/>
    </row>
    <row r="39" spans="2:9" x14ac:dyDescent="0.25">
      <c r="B39" s="2"/>
      <c r="C39" s="12" t="s">
        <v>87</v>
      </c>
      <c r="D39" s="3"/>
      <c r="E39" s="5"/>
      <c r="H39"/>
      <c r="I39"/>
    </row>
    <row r="40" spans="2:9" x14ac:dyDescent="0.25">
      <c r="C40" s="12" t="s">
        <v>88</v>
      </c>
      <c r="D40" s="3"/>
      <c r="E40" s="5"/>
      <c r="H40"/>
      <c r="I40"/>
    </row>
    <row r="41" spans="2:9" x14ac:dyDescent="0.25">
      <c r="C41" s="12" t="s">
        <v>89</v>
      </c>
      <c r="D41" s="3"/>
      <c r="E41" s="5"/>
      <c r="H41"/>
      <c r="I41"/>
    </row>
    <row r="42" spans="2:9" x14ac:dyDescent="0.25">
      <c r="C42" s="12" t="s">
        <v>90</v>
      </c>
      <c r="H42"/>
      <c r="I42"/>
    </row>
    <row r="43" spans="2:9" x14ac:dyDescent="0.25">
      <c r="B43" s="79" t="s">
        <v>98</v>
      </c>
      <c r="C43" s="2" t="s">
        <v>99</v>
      </c>
      <c r="E43" s="12"/>
    </row>
    <row r="44" spans="2:9" x14ac:dyDescent="0.25">
      <c r="C44" s="81" t="s">
        <v>104</v>
      </c>
      <c r="E44" s="12"/>
    </row>
    <row r="45" spans="2:9" x14ac:dyDescent="0.25">
      <c r="B45" s="73" t="s">
        <v>100</v>
      </c>
      <c r="C45" s="80" t="s">
        <v>105</v>
      </c>
    </row>
    <row r="46" spans="2:9" x14ac:dyDescent="0.25">
      <c r="C46" s="80" t="s">
        <v>106</v>
      </c>
      <c r="D46" s="11"/>
      <c r="E46" s="16"/>
    </row>
    <row r="47" spans="2:9" x14ac:dyDescent="0.25">
      <c r="C47" s="80" t="s">
        <v>107</v>
      </c>
      <c r="D47" s="11"/>
      <c r="E47" s="16"/>
    </row>
    <row r="48" spans="2:9" x14ac:dyDescent="0.25">
      <c r="D48" s="11"/>
      <c r="E48" s="16"/>
    </row>
    <row r="49" spans="2:9" x14ac:dyDescent="0.25">
      <c r="D49" s="11"/>
      <c r="E49" s="16"/>
    </row>
    <row r="51" spans="2:9" x14ac:dyDescent="0.25">
      <c r="D51" s="10"/>
    </row>
    <row r="56" spans="2:9" x14ac:dyDescent="0.25">
      <c r="C56" s="9"/>
    </row>
    <row r="57" spans="2:9" x14ac:dyDescent="0.25">
      <c r="C57" s="9"/>
    </row>
    <row r="58" spans="2:9" x14ac:dyDescent="0.25">
      <c r="C58" s="9"/>
    </row>
    <row r="61" spans="2:9" x14ac:dyDescent="0.25">
      <c r="B61" s="13"/>
    </row>
    <row r="62" spans="2:9" x14ac:dyDescent="0.25">
      <c r="B62" s="12"/>
      <c r="C62" s="8"/>
    </row>
    <row r="63" spans="2:9" x14ac:dyDescent="0.25">
      <c r="B63" s="12"/>
      <c r="C63" s="8"/>
      <c r="I63" s="14"/>
    </row>
    <row r="64" spans="2:9" x14ac:dyDescent="0.25">
      <c r="B64" s="12"/>
      <c r="C64" s="8"/>
    </row>
    <row r="65" spans="3:3" x14ac:dyDescent="0.25">
      <c r="C65" s="15"/>
    </row>
  </sheetData>
  <conditionalFormatting sqref="I8">
    <cfRule type="cellIs" dxfId="5" priority="6" operator="greaterThan">
      <formula>$I$7</formula>
    </cfRule>
  </conditionalFormatting>
  <conditionalFormatting sqref="D23">
    <cfRule type="cellIs" dxfId="4" priority="4" operator="lessThan">
      <formula>$I$6</formula>
    </cfRule>
  </conditionalFormatting>
  <conditionalFormatting sqref="I16">
    <cfRule type="cellIs" dxfId="3" priority="3" operator="lessThan">
      <formula>$I$15</formula>
    </cfRule>
  </conditionalFormatting>
  <conditionalFormatting sqref="D16">
    <cfRule type="expression" dxfId="2" priority="2" stopIfTrue="1">
      <formula>OR($D$16&gt;90,$D$16&lt;0)</formula>
    </cfRule>
  </conditionalFormatting>
  <conditionalFormatting sqref="D17">
    <cfRule type="expression" dxfId="1" priority="1">
      <formula>OR($D$17&gt;$D$16,$D$17&lt;-90)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" operator="greaterThan" id="{20818496-A26D-4779-9D17-91C2E9DCB1CA}">
            <xm:f>POWER(2,VLOOKUP(D22,Cameras!B18:D18,2,FALSE))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DetectionMethods!$A$2:$A$7</xm:f>
          </x14:formula1>
          <xm:sqref>D22</xm:sqref>
        </x14:dataValidation>
        <x14:dataValidation type="list" allowBlank="1" showInputMessage="1" showErrorMessage="1">
          <x14:formula1>
            <xm:f>Cameras!$A$2:$A$4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36" sqref="D36"/>
    </sheetView>
  </sheetViews>
  <sheetFormatPr defaultRowHeight="15" x14ac:dyDescent="0.25"/>
  <cols>
    <col min="1" max="1" width="21.85546875" bestFit="1" customWidth="1"/>
  </cols>
  <sheetData>
    <row r="1" spans="1:5" x14ac:dyDescent="0.25">
      <c r="A1" s="7" t="s">
        <v>62</v>
      </c>
      <c r="B1" s="7" t="s">
        <v>63</v>
      </c>
      <c r="C1" s="7" t="s">
        <v>64</v>
      </c>
      <c r="D1" s="7" t="s">
        <v>65</v>
      </c>
      <c r="E1" s="7" t="s">
        <v>66</v>
      </c>
    </row>
    <row r="2" spans="1:5" x14ac:dyDescent="0.25">
      <c r="A2" t="s">
        <v>14</v>
      </c>
      <c r="B2">
        <v>4096</v>
      </c>
      <c r="C2">
        <v>3072</v>
      </c>
      <c r="D2">
        <v>5.5</v>
      </c>
      <c r="E2">
        <v>187</v>
      </c>
    </row>
    <row r="3" spans="1:5" x14ac:dyDescent="0.25">
      <c r="A3" t="s">
        <v>24</v>
      </c>
      <c r="B3">
        <v>4096</v>
      </c>
      <c r="C3">
        <v>3072</v>
      </c>
      <c r="D3">
        <v>5.5</v>
      </c>
      <c r="E3">
        <v>189</v>
      </c>
    </row>
    <row r="4" spans="1:5" x14ac:dyDescent="0.25">
      <c r="A4" t="s">
        <v>25</v>
      </c>
      <c r="B4">
        <v>2336</v>
      </c>
      <c r="C4">
        <v>1728</v>
      </c>
      <c r="D4">
        <v>7</v>
      </c>
      <c r="E4">
        <v>563</v>
      </c>
    </row>
    <row r="15" spans="1:5" x14ac:dyDescent="0.25">
      <c r="A15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A2" sqref="A2"/>
    </sheetView>
  </sheetViews>
  <sheetFormatPr defaultRowHeight="15" x14ac:dyDescent="0.25"/>
  <cols>
    <col min="1" max="1" width="19" customWidth="1"/>
  </cols>
  <sheetData>
    <row r="1" spans="1:4" x14ac:dyDescent="0.25">
      <c r="A1" s="7" t="s">
        <v>67</v>
      </c>
      <c r="B1" s="7" t="s">
        <v>68</v>
      </c>
      <c r="C1" s="7" t="s">
        <v>69</v>
      </c>
      <c r="D1" s="7" t="s">
        <v>70</v>
      </c>
    </row>
    <row r="2" spans="1:4" x14ac:dyDescent="0.25">
      <c r="A2" t="s">
        <v>17</v>
      </c>
      <c r="B2">
        <v>8</v>
      </c>
      <c r="C2">
        <v>0</v>
      </c>
      <c r="D2">
        <f t="shared" ref="D2:D7" si="0">POWER(2,B2)</f>
        <v>256</v>
      </c>
    </row>
    <row r="3" spans="1:4" x14ac:dyDescent="0.25">
      <c r="A3" t="s">
        <v>18</v>
      </c>
      <c r="B3">
        <v>16</v>
      </c>
      <c r="C3">
        <v>0</v>
      </c>
      <c r="D3">
        <f t="shared" si="0"/>
        <v>65536</v>
      </c>
    </row>
    <row r="4" spans="1:4" x14ac:dyDescent="0.25">
      <c r="A4" t="s">
        <v>21</v>
      </c>
      <c r="B4">
        <v>11</v>
      </c>
      <c r="C4">
        <v>5</v>
      </c>
      <c r="D4">
        <f t="shared" si="0"/>
        <v>2048</v>
      </c>
    </row>
    <row r="5" spans="1:4" x14ac:dyDescent="0.25">
      <c r="A5" t="s">
        <v>22</v>
      </c>
      <c r="B5">
        <v>8</v>
      </c>
      <c r="C5">
        <v>8</v>
      </c>
      <c r="D5">
        <f t="shared" si="0"/>
        <v>256</v>
      </c>
    </row>
    <row r="6" spans="1:4" x14ac:dyDescent="0.25">
      <c r="A6" t="s">
        <v>19</v>
      </c>
      <c r="B6">
        <v>11</v>
      </c>
      <c r="C6">
        <v>5</v>
      </c>
      <c r="D6">
        <f t="shared" si="0"/>
        <v>2048</v>
      </c>
    </row>
    <row r="7" spans="1:4" x14ac:dyDescent="0.25">
      <c r="A7" t="s">
        <v>20</v>
      </c>
      <c r="B7">
        <v>8</v>
      </c>
      <c r="C7">
        <v>8</v>
      </c>
      <c r="D7">
        <f t="shared" si="0"/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Calculations</vt:lpstr>
      <vt:lpstr>Cameras</vt:lpstr>
      <vt:lpstr>DetectionMethods</vt:lpstr>
    </vt:vector>
  </TitlesOfParts>
  <Company>Euresys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Chaudy</dc:creator>
  <cp:lastModifiedBy>André Vanderschueren</cp:lastModifiedBy>
  <dcterms:created xsi:type="dcterms:W3CDTF">2017-09-06T15:07:24Z</dcterms:created>
  <dcterms:modified xsi:type="dcterms:W3CDTF">2018-09-28T09:11:30Z</dcterms:modified>
</cp:coreProperties>
</file>